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22E6D8C9-504A-4C84-B657-4927AEDCF07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E47" i="1" l="1"/>
  <c r="E50" i="1"/>
  <c r="E23" i="1" l="1"/>
  <c r="E25" i="1"/>
  <c r="E24" i="1"/>
  <c r="E32" i="1" l="1"/>
  <c r="E28" i="1"/>
  <c r="E26" i="1"/>
  <c r="E22" i="1"/>
  <c r="I22" i="1" s="1"/>
  <c r="E21" i="1"/>
  <c r="E20" i="1"/>
  <c r="E18" i="1"/>
  <c r="E16" i="1"/>
  <c r="E15" i="1"/>
  <c r="E14" i="1"/>
  <c r="H47" i="1"/>
  <c r="I47" i="1"/>
  <c r="I33" i="1"/>
  <c r="I34" i="1"/>
  <c r="I28" i="1"/>
  <c r="I21" i="1"/>
  <c r="I23" i="1"/>
  <c r="I24" i="1"/>
  <c r="I25" i="1"/>
  <c r="I26" i="1"/>
  <c r="I20" i="1"/>
  <c r="I15" i="1"/>
  <c r="I16" i="1"/>
  <c r="I17" i="1"/>
  <c r="I18" i="1"/>
  <c r="I19" i="1"/>
  <c r="I14" i="1"/>
  <c r="D28" i="1"/>
  <c r="D26" i="1"/>
  <c r="D25" i="1"/>
  <c r="D23" i="1"/>
  <c r="D22" i="1"/>
  <c r="D21" i="1"/>
  <c r="D20" i="1"/>
  <c r="D18" i="1"/>
  <c r="D16" i="1"/>
  <c r="D15" i="1"/>
  <c r="D14" i="1"/>
  <c r="D47" i="1" l="1"/>
  <c r="C24" i="1" l="1"/>
  <c r="G32" i="1" l="1"/>
  <c r="G28" i="1"/>
  <c r="C50" i="1" l="1"/>
  <c r="C47" i="1"/>
  <c r="F25" i="1" l="1"/>
  <c r="F23" i="1"/>
  <c r="C32" i="1" l="1"/>
  <c r="F26" i="1" l="1"/>
  <c r="F21" i="1"/>
  <c r="F18" i="1"/>
  <c r="F16" i="1"/>
  <c r="F22" i="1" l="1"/>
  <c r="D24" i="1"/>
  <c r="D32" i="1"/>
  <c r="F15" i="1"/>
  <c r="F24" i="1" l="1"/>
  <c r="F20" i="1"/>
  <c r="I32" i="1"/>
  <c r="C28" i="1"/>
  <c r="F28" i="1" s="1"/>
  <c r="F32" i="1" l="1"/>
</calcChain>
</file>

<file path=xl/sharedStrings.xml><?xml version="1.0" encoding="utf-8"?>
<sst xmlns="http://schemas.openxmlformats.org/spreadsheetml/2006/main" count="99" uniqueCount="93">
  <si>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</si>
  <si>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</si>
  <si>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</si>
  <si>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</si>
  <si>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</si>
  <si>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</si>
  <si>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</si>
  <si>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</si>
  <si>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</si>
  <si>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</si>
  <si>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</si>
  <si>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</si>
  <si>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</si>
  <si>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</si>
  <si>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</si>
  <si>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</si>
  <si>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</si>
  <si>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</si>
  <si>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</si>
  <si>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</si>
  <si>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</si>
  <si>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</si>
  <si>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</si>
  <si>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</si>
  <si>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</si>
  <si>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</si>
  <si>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</si>
  <si>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</si>
  <si>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</si>
  <si>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</si>
  <si>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</si>
  <si>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</si>
  <si>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</si>
  <si>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</si>
  <si>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</si>
  <si>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</si>
  <si>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</si>
  <si>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</si>
  <si>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</si>
  <si>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</si>
  <si>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</si>
  <si>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</si>
  <si>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</si>
  <si>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</si>
  <si>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</si>
  <si>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</si>
  <si>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</si>
  <si>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</si>
  <si>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</si>
  <si>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</si>
  <si>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</si>
  <si>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</si>
  <si>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</si>
  <si>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</si>
  <si>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</si>
  <si>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</si>
  <si>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</si>
  <si>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</si>
  <si>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</si>
  <si>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</si>
  <si>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</si>
  <si>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</si>
  <si>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</si>
  <si>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</si>
  <si>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</si>
  <si>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</si>
  <si>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</si>
  <si>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</si>
  <si>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</si>
  <si>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</si>
  <si>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</si>
  <si>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</si>
  <si>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</si>
  <si>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</si>
  <si>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</si>
  <si>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</si>
  <si>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</si>
  <si>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</si>
  <si>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</si>
  <si>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</si>
  <si>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</si>
  <si>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</si>
  <si>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</si>
  <si>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</si>
  <si>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</si>
  <si>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</si>
  <si>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</si>
  <si>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</si>
  <si>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</si>
  <si>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лік за рах підпр</t>
  </si>
  <si>
    <t>58,6-вхідний в рік</t>
  </si>
  <si>
    <t>від ___.___.2025р. № _____</t>
  </si>
  <si>
    <t>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</si>
</sst>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Normal="100" zoomScaleSheetLayoutView="100" workbookViewId="0">
      <selection activeCell="E14" sqref="E14"/>
    </sheetView>
  </sheetViews>
  <sheetFormatPr defaultRowHeight="15.6" x14ac:dyDescent="0.3"/>
  <cols>
    <col min="1" max="1" width="4.6640625" style="6" customWidth="1"/>
    <col min="2" max="2" width="42.21875" style="6" customWidth="1"/>
    <col min="3" max="3" width="12.44140625" style="8" customWidth="1"/>
    <col min="4" max="4" width="12.77734375" style="8" customWidth="1"/>
    <col min="5" max="5" width="13.5546875" style="42" customWidth="1"/>
    <col min="6" max="6" width="13.77734375" style="8" customWidth="1"/>
    <col min="7" max="7" width="15.21875" style="3" customWidth="1"/>
    <col min="8" max="8" width="14" style="3" customWidth="1"/>
    <col min="9" max="9" width="14.5546875" style="3" customWidth="1"/>
    <col min="10" max="16384" width="8.88671875" style="6"/>
  </cols>
  <sheetData>
    <row r="1" spans="1:12" ht="19.8" customHeight="1" x14ac:dyDescent="0.3">
      <c r="E1" s="40"/>
      <c r="F1" s="9"/>
      <c r="G1" s="10"/>
      <c r="H1" s="10"/>
      <c r="I1" s="12" t="s">
        <v>0</v>
      </c>
    </row>
    <row r="2" spans="1:12" ht="21" x14ac:dyDescent="0.3">
      <c r="E2" s="45" t="s">
        <v>81</v>
      </c>
      <c r="F2" s="45"/>
      <c r="G2" s="45"/>
      <c r="H2" s="45"/>
      <c r="I2" s="45"/>
    </row>
    <row r="3" spans="1:12" ht="21" x14ac:dyDescent="0.3">
      <c r="E3" s="41"/>
      <c r="F3" s="11"/>
      <c r="G3" s="45" t="s">
        <v>82</v>
      </c>
      <c r="H3" s="45"/>
      <c r="I3" s="45"/>
    </row>
    <row r="4" spans="1:12" ht="21" x14ac:dyDescent="0.3">
      <c r="E4" s="40"/>
      <c r="F4" s="10"/>
      <c r="G4" s="45" t="s">
        <v>91</v>
      </c>
      <c r="H4" s="45"/>
      <c r="I4" s="45"/>
    </row>
    <row r="5" spans="1:12" s="2" customFormat="1" x14ac:dyDescent="0.3">
      <c r="A5" s="1"/>
      <c r="C5" s="8"/>
      <c r="D5" s="8"/>
      <c r="E5" s="42"/>
    </row>
    <row r="6" spans="1:12" s="2" customFormat="1" ht="17.399999999999999" x14ac:dyDescent="0.3">
      <c r="A6" s="49" t="s">
        <v>1</v>
      </c>
      <c r="B6" s="49"/>
      <c r="C6" s="49"/>
      <c r="D6" s="49"/>
      <c r="E6" s="49"/>
      <c r="F6" s="49"/>
      <c r="G6" s="49"/>
      <c r="H6" s="49"/>
      <c r="I6" s="49"/>
    </row>
    <row r="7" spans="1:12" s="2" customFormat="1" x14ac:dyDescent="0.3">
      <c r="A7" s="4"/>
      <c r="B7" s="56" t="s">
        <v>56</v>
      </c>
      <c r="C7" s="56"/>
      <c r="D7" s="56"/>
      <c r="E7" s="56"/>
      <c r="F7" s="56"/>
      <c r="G7" s="56"/>
      <c r="H7" s="56"/>
      <c r="I7" s="3"/>
    </row>
    <row r="8" spans="1:12" s="2" customFormat="1" ht="16.8" customHeight="1" x14ac:dyDescent="0.3">
      <c r="A8" s="57" t="s">
        <v>2</v>
      </c>
      <c r="B8" s="57"/>
      <c r="C8" s="57"/>
      <c r="D8" s="57"/>
      <c r="E8" s="57"/>
      <c r="F8" s="57"/>
      <c r="G8" s="57"/>
      <c r="H8" s="57"/>
      <c r="I8" s="3"/>
    </row>
    <row r="9" spans="1:12" s="2" customFormat="1" x14ac:dyDescent="0.3">
      <c r="A9" s="5"/>
      <c r="C9" s="8"/>
      <c r="D9" s="8"/>
      <c r="E9" s="42"/>
      <c r="F9" s="3"/>
      <c r="G9" s="3"/>
      <c r="H9" s="3"/>
      <c r="I9" s="3"/>
    </row>
    <row r="10" spans="1:12" s="2" customFormat="1" ht="62.4" customHeight="1" x14ac:dyDescent="0.3">
      <c r="A10" s="47" t="s">
        <v>55</v>
      </c>
      <c r="B10" s="58" t="s">
        <v>3</v>
      </c>
      <c r="C10" s="47" t="s">
        <v>92</v>
      </c>
      <c r="D10" s="47"/>
      <c r="E10" s="47"/>
      <c r="F10" s="47"/>
      <c r="G10" s="47" t="s">
        <v>52</v>
      </c>
      <c r="H10" s="47" t="s">
        <v>7</v>
      </c>
      <c r="I10" s="47" t="s">
        <v>8</v>
      </c>
    </row>
    <row r="11" spans="1:12" s="2" customFormat="1" ht="31.2" x14ac:dyDescent="0.3">
      <c r="A11" s="47"/>
      <c r="B11" s="58"/>
      <c r="C11" s="13" t="s">
        <v>53</v>
      </c>
      <c r="D11" s="31" t="s">
        <v>54</v>
      </c>
      <c r="E11" s="43" t="s">
        <v>11</v>
      </c>
      <c r="F11" s="13" t="s">
        <v>12</v>
      </c>
      <c r="G11" s="47"/>
      <c r="H11" s="47"/>
      <c r="I11" s="47"/>
    </row>
    <row r="12" spans="1:12" s="2" customFormat="1" ht="31.2" x14ac:dyDescent="0.3">
      <c r="A12" s="15" t="s">
        <v>59</v>
      </c>
      <c r="B12" s="16" t="s">
        <v>13</v>
      </c>
      <c r="C12" s="24">
        <v>22927.65</v>
      </c>
      <c r="D12" s="31">
        <v>23266.16</v>
      </c>
      <c r="E12" s="43">
        <v>23284.400000000001</v>
      </c>
      <c r="F12" s="24"/>
      <c r="G12" s="33">
        <v>19128.5</v>
      </c>
      <c r="H12" s="31"/>
      <c r="I12" s="24"/>
    </row>
    <row r="13" spans="1:12" s="2" customFormat="1" ht="31.2" x14ac:dyDescent="0.3">
      <c r="A13" s="15" t="s">
        <v>60</v>
      </c>
      <c r="B13" s="16" t="s">
        <v>14</v>
      </c>
      <c r="C13" s="24">
        <v>14514.84</v>
      </c>
      <c r="D13" s="21">
        <v>14551.3</v>
      </c>
      <c r="E13" s="43">
        <v>14630.3</v>
      </c>
      <c r="F13" s="24"/>
      <c r="G13" s="33">
        <v>12650</v>
      </c>
      <c r="H13" s="31"/>
      <c r="I13" s="24"/>
    </row>
    <row r="14" spans="1:12" ht="31.2" x14ac:dyDescent="0.3">
      <c r="A14" s="15" t="s">
        <v>74</v>
      </c>
      <c r="B14" s="16" t="s">
        <v>15</v>
      </c>
      <c r="C14" s="27">
        <v>7857.1</v>
      </c>
      <c r="D14" s="31">
        <f>C14+5583.1</f>
        <v>13440.2</v>
      </c>
      <c r="E14" s="43">
        <f>D14+5839.9</f>
        <v>19280.099999999999</v>
      </c>
      <c r="F14" s="24"/>
      <c r="G14" s="33">
        <v>18189.400000000001</v>
      </c>
      <c r="H14" s="31">
        <v>20464.5</v>
      </c>
      <c r="I14" s="24">
        <f>E14-H14</f>
        <v>-1184.4000000000015</v>
      </c>
      <c r="J14" s="6" t="s">
        <v>87</v>
      </c>
      <c r="L14" s="6">
        <v>100</v>
      </c>
    </row>
    <row r="15" spans="1:12" ht="31.2" x14ac:dyDescent="0.3">
      <c r="A15" s="15" t="s">
        <v>75</v>
      </c>
      <c r="B15" s="16" t="s">
        <v>16</v>
      </c>
      <c r="C15" s="28">
        <v>4808.7</v>
      </c>
      <c r="D15" s="32">
        <f>C15+4723.8</f>
        <v>9532.5</v>
      </c>
      <c r="E15" s="39">
        <f>D15+4806.1</f>
        <v>14338.6</v>
      </c>
      <c r="F15" s="25">
        <f>E15+6042</f>
        <v>20380.599999999999</v>
      </c>
      <c r="G15" s="36">
        <v>14512.2</v>
      </c>
      <c r="H15" s="32">
        <v>16170.5</v>
      </c>
      <c r="I15" s="35">
        <f t="shared" ref="I15:I19" si="0">E15-H15</f>
        <v>-1831.8999999999996</v>
      </c>
      <c r="J15" s="6" t="s">
        <v>86</v>
      </c>
      <c r="L15" s="6">
        <v>200</v>
      </c>
    </row>
    <row r="16" spans="1:12" ht="24" customHeight="1" x14ac:dyDescent="0.3">
      <c r="A16" s="15" t="s">
        <v>76</v>
      </c>
      <c r="B16" s="16" t="s">
        <v>17</v>
      </c>
      <c r="C16" s="28">
        <v>1195</v>
      </c>
      <c r="D16" s="32">
        <f>C16+1146.2</f>
        <v>2341.1999999999998</v>
      </c>
      <c r="E16" s="39">
        <f>D16+1033.2</f>
        <v>3374.3999999999996</v>
      </c>
      <c r="F16" s="25">
        <f>E16+1119.5</f>
        <v>4493.8999999999996</v>
      </c>
      <c r="G16" s="36">
        <v>3457.2</v>
      </c>
      <c r="H16" s="32">
        <v>4267</v>
      </c>
      <c r="I16" s="35">
        <f t="shared" si="0"/>
        <v>-892.60000000000036</v>
      </c>
      <c r="J16" s="6" t="s">
        <v>85</v>
      </c>
      <c r="L16" s="6">
        <v>300</v>
      </c>
    </row>
    <row r="17" spans="1:12" ht="31.2" x14ac:dyDescent="0.3">
      <c r="A17" s="15" t="s">
        <v>77</v>
      </c>
      <c r="B17" s="16" t="s">
        <v>18</v>
      </c>
      <c r="C17" s="28"/>
      <c r="D17" s="32"/>
      <c r="E17" s="39"/>
      <c r="F17" s="25"/>
      <c r="G17" s="37"/>
      <c r="H17" s="32"/>
      <c r="I17" s="35">
        <f t="shared" si="0"/>
        <v>0</v>
      </c>
    </row>
    <row r="18" spans="1:12" ht="31.2" x14ac:dyDescent="0.3">
      <c r="A18" s="15" t="s">
        <v>78</v>
      </c>
      <c r="B18" s="16" t="s">
        <v>19</v>
      </c>
      <c r="C18" s="28">
        <v>2505.8000000000002</v>
      </c>
      <c r="D18" s="32">
        <f>C18+624.7</f>
        <v>3130.5</v>
      </c>
      <c r="E18" s="39">
        <f>D18+558.5</f>
        <v>3689</v>
      </c>
      <c r="F18" s="25">
        <f>E18+1696.6</f>
        <v>5385.6</v>
      </c>
      <c r="G18" s="36">
        <v>1411.8</v>
      </c>
      <c r="H18" s="32">
        <v>1707</v>
      </c>
      <c r="I18" s="35">
        <f t="shared" si="0"/>
        <v>1982</v>
      </c>
      <c r="J18" s="6" t="s">
        <v>58</v>
      </c>
    </row>
    <row r="19" spans="1:12" ht="31.2" x14ac:dyDescent="0.3">
      <c r="A19" s="15" t="s">
        <v>79</v>
      </c>
      <c r="B19" s="16" t="s">
        <v>20</v>
      </c>
      <c r="C19" s="28"/>
      <c r="D19" s="32"/>
      <c r="E19" s="39"/>
      <c r="F19" s="25"/>
      <c r="G19" s="37"/>
      <c r="H19" s="32"/>
      <c r="I19" s="35">
        <f t="shared" si="0"/>
        <v>0</v>
      </c>
      <c r="J19" s="6" t="s">
        <v>57</v>
      </c>
      <c r="L19" s="6" t="s">
        <v>88</v>
      </c>
    </row>
    <row r="20" spans="1:12" ht="31.8" customHeight="1" x14ac:dyDescent="0.3">
      <c r="A20" s="51" t="s">
        <v>80</v>
      </c>
      <c r="B20" s="16" t="s">
        <v>21</v>
      </c>
      <c r="C20" s="28">
        <v>8145.6</v>
      </c>
      <c r="D20" s="32">
        <f>C20+5871</f>
        <v>14016.6</v>
      </c>
      <c r="E20" s="39">
        <f>D20+5839.3</f>
        <v>19855.900000000001</v>
      </c>
      <c r="F20" s="25">
        <f>E20+8258.2</f>
        <v>28114.100000000002</v>
      </c>
      <c r="G20" s="36">
        <v>17984.8</v>
      </c>
      <c r="H20" s="32">
        <v>20437.5</v>
      </c>
      <c r="I20" s="24">
        <f>E20-H20</f>
        <v>-581.59999999999854</v>
      </c>
      <c r="J20" s="6" t="s">
        <v>83</v>
      </c>
    </row>
    <row r="21" spans="1:12" x14ac:dyDescent="0.3">
      <c r="A21" s="51"/>
      <c r="B21" s="16" t="s">
        <v>22</v>
      </c>
      <c r="C21" s="28">
        <v>1053.4000000000001</v>
      </c>
      <c r="D21" s="32">
        <f>C21+749.1</f>
        <v>1802.5</v>
      </c>
      <c r="E21" s="39">
        <f>D21+621.4</f>
        <v>2423.9</v>
      </c>
      <c r="F21" s="25">
        <f>E21+1215.1</f>
        <v>3639</v>
      </c>
      <c r="G21" s="36">
        <v>1686.1</v>
      </c>
      <c r="H21" s="32">
        <v>2285.5</v>
      </c>
      <c r="I21" s="35">
        <f t="shared" ref="I21:I26" si="1">E21-H21</f>
        <v>138.40000000000009</v>
      </c>
      <c r="J21" s="6" t="s">
        <v>84</v>
      </c>
    </row>
    <row r="22" spans="1:12" x14ac:dyDescent="0.3">
      <c r="A22" s="51"/>
      <c r="B22" s="16" t="s">
        <v>23</v>
      </c>
      <c r="C22" s="28">
        <v>3801.7</v>
      </c>
      <c r="D22" s="32">
        <f>C22+3691.5</f>
        <v>7493.2</v>
      </c>
      <c r="E22" s="39">
        <f>D22+3835.6</f>
        <v>11328.8</v>
      </c>
      <c r="F22" s="25">
        <f>E22+4429.6</f>
        <v>15758.4</v>
      </c>
      <c r="G22" s="36">
        <v>12284.2</v>
      </c>
      <c r="H22" s="32">
        <v>13530</v>
      </c>
      <c r="I22" s="35">
        <f t="shared" si="1"/>
        <v>-2201.2000000000007</v>
      </c>
    </row>
    <row r="23" spans="1:12" x14ac:dyDescent="0.3">
      <c r="A23" s="51"/>
      <c r="B23" s="16" t="s">
        <v>24</v>
      </c>
      <c r="C23" s="28">
        <v>1683.2</v>
      </c>
      <c r="D23" s="32">
        <f>C23+1611.7</f>
        <v>3294.9</v>
      </c>
      <c r="E23" s="37">
        <f>D23+1354.5+1118.3</f>
        <v>5767.7</v>
      </c>
      <c r="F23" s="25">
        <f>E23+1727.2</f>
        <v>7494.9</v>
      </c>
      <c r="G23" s="36">
        <v>5044.3</v>
      </c>
      <c r="H23" s="32"/>
      <c r="I23" s="35">
        <f t="shared" si="1"/>
        <v>5767.7</v>
      </c>
    </row>
    <row r="24" spans="1:12" x14ac:dyDescent="0.3">
      <c r="A24" s="51"/>
      <c r="B24" s="16" t="s">
        <v>25</v>
      </c>
      <c r="C24" s="28">
        <f>C22-C23-C25</f>
        <v>1958.6</v>
      </c>
      <c r="D24" s="32">
        <f>D22-D23-D25</f>
        <v>3962.6999999999994</v>
      </c>
      <c r="E24" s="37">
        <f>D24+549.7+591.7</f>
        <v>5104.0999999999995</v>
      </c>
      <c r="F24" s="25">
        <f>E24+2614.1-71.7</f>
        <v>7646.4999999999991</v>
      </c>
      <c r="G24" s="36">
        <v>6762</v>
      </c>
      <c r="H24" s="32"/>
      <c r="I24" s="35">
        <f t="shared" si="1"/>
        <v>5104.0999999999995</v>
      </c>
    </row>
    <row r="25" spans="1:12" ht="31.2" x14ac:dyDescent="0.3">
      <c r="A25" s="51"/>
      <c r="B25" s="16" t="s">
        <v>26</v>
      </c>
      <c r="C25" s="28">
        <v>159.9</v>
      </c>
      <c r="D25" s="32">
        <f>C25+75.7</f>
        <v>235.60000000000002</v>
      </c>
      <c r="E25" s="37">
        <f>D25+221.4</f>
        <v>457</v>
      </c>
      <c r="F25" s="25">
        <f>E25+160</f>
        <v>617</v>
      </c>
      <c r="G25" s="36">
        <v>477.9</v>
      </c>
      <c r="H25" s="32"/>
      <c r="I25" s="35">
        <f t="shared" si="1"/>
        <v>457</v>
      </c>
    </row>
    <row r="26" spans="1:12" x14ac:dyDescent="0.3">
      <c r="A26" s="51"/>
      <c r="B26" s="16" t="s">
        <v>27</v>
      </c>
      <c r="C26" s="28">
        <v>894</v>
      </c>
      <c r="D26" s="32">
        <f>C26+805.7</f>
        <v>1699.7</v>
      </c>
      <c r="E26" s="39">
        <f>D26+823.8</f>
        <v>2523.5</v>
      </c>
      <c r="F26" s="25">
        <f>E26+916.9</f>
        <v>3440.4</v>
      </c>
      <c r="G26" s="36">
        <v>2602.6999999999998</v>
      </c>
      <c r="H26" s="32">
        <v>2915</v>
      </c>
      <c r="I26" s="35">
        <f t="shared" si="1"/>
        <v>-391.5</v>
      </c>
    </row>
    <row r="27" spans="1:12" x14ac:dyDescent="0.3">
      <c r="A27" s="51"/>
      <c r="B27" s="16" t="s">
        <v>28</v>
      </c>
      <c r="C27" s="17"/>
      <c r="D27" s="32"/>
      <c r="E27" s="39"/>
      <c r="F27" s="25"/>
      <c r="G27" s="36"/>
      <c r="H27" s="32"/>
      <c r="I27" s="24"/>
    </row>
    <row r="28" spans="1:12" s="2" customFormat="1" x14ac:dyDescent="0.3">
      <c r="A28" s="51"/>
      <c r="B28" s="16" t="s">
        <v>29</v>
      </c>
      <c r="C28" s="51">
        <f>SUM(C30:C31,C18)</f>
        <v>2505.8000000000002</v>
      </c>
      <c r="D28" s="51">
        <f>C28+624.7</f>
        <v>3130.5</v>
      </c>
      <c r="E28" s="54">
        <f>D28+558.5</f>
        <v>3689</v>
      </c>
      <c r="F28" s="55">
        <f>E28+1696.6</f>
        <v>5385.6</v>
      </c>
      <c r="G28" s="50">
        <f>SUM(G30:G31,G18)</f>
        <v>1411.8</v>
      </c>
      <c r="H28" s="51">
        <v>1707</v>
      </c>
      <c r="I28" s="52">
        <f>E28-H28</f>
        <v>1982</v>
      </c>
    </row>
    <row r="29" spans="1:12" s="2" customFormat="1" x14ac:dyDescent="0.3">
      <c r="A29" s="51"/>
      <c r="B29" s="16" t="s">
        <v>30</v>
      </c>
      <c r="C29" s="51"/>
      <c r="D29" s="51"/>
      <c r="E29" s="54"/>
      <c r="F29" s="55"/>
      <c r="G29" s="50"/>
      <c r="H29" s="51"/>
      <c r="I29" s="53"/>
    </row>
    <row r="30" spans="1:12" x14ac:dyDescent="0.3">
      <c r="A30" s="51"/>
      <c r="B30" s="16" t="s">
        <v>31</v>
      </c>
      <c r="C30" s="17"/>
      <c r="D30" s="17"/>
      <c r="E30" s="39"/>
      <c r="F30" s="25"/>
      <c r="G30" s="36"/>
      <c r="H30" s="32"/>
      <c r="I30" s="13"/>
    </row>
    <row r="31" spans="1:12" x14ac:dyDescent="0.3">
      <c r="A31" s="51"/>
      <c r="B31" s="16" t="s">
        <v>32</v>
      </c>
      <c r="C31" s="17"/>
      <c r="D31" s="17"/>
      <c r="E31" s="39"/>
      <c r="F31" s="25"/>
      <c r="G31" s="36"/>
      <c r="H31" s="32"/>
      <c r="I31" s="22"/>
    </row>
    <row r="32" spans="1:12" ht="30.6" customHeight="1" x14ac:dyDescent="0.3">
      <c r="A32" s="15" t="s">
        <v>72</v>
      </c>
      <c r="B32" s="16" t="s">
        <v>33</v>
      </c>
      <c r="C32" s="28">
        <f t="shared" ref="C32:H32" si="2">C14-C20</f>
        <v>-288.5</v>
      </c>
      <c r="D32" s="32">
        <f t="shared" si="2"/>
        <v>-576.39999999999964</v>
      </c>
      <c r="E32" s="39">
        <f t="shared" si="2"/>
        <v>-575.80000000000291</v>
      </c>
      <c r="F32" s="25">
        <f t="shared" si="2"/>
        <v>-28114.100000000002</v>
      </c>
      <c r="G32" s="36">
        <f t="shared" si="2"/>
        <v>204.60000000000218</v>
      </c>
      <c r="H32" s="31">
        <f t="shared" si="2"/>
        <v>27</v>
      </c>
      <c r="I32" s="22">
        <f>E32-H32</f>
        <v>-602.80000000000291</v>
      </c>
      <c r="K32" s="6" t="s">
        <v>90</v>
      </c>
    </row>
    <row r="33" spans="1:9" ht="29.4" customHeight="1" x14ac:dyDescent="0.3">
      <c r="A33" s="15" t="s">
        <v>71</v>
      </c>
      <c r="B33" s="16" t="s">
        <v>34</v>
      </c>
      <c r="C33" s="28">
        <v>118</v>
      </c>
      <c r="D33" s="32">
        <v>117</v>
      </c>
      <c r="E33" s="39">
        <v>117</v>
      </c>
      <c r="F33" s="25">
        <v>116</v>
      </c>
      <c r="G33" s="36">
        <v>116</v>
      </c>
      <c r="H33" s="32">
        <v>118</v>
      </c>
      <c r="I33" s="35">
        <f t="shared" ref="I33:I34" si="3">E33-H33</f>
        <v>-1</v>
      </c>
    </row>
    <row r="34" spans="1:9" ht="27.6" customHeight="1" x14ac:dyDescent="0.3">
      <c r="A34" s="15" t="s">
        <v>73</v>
      </c>
      <c r="B34" s="16" t="s">
        <v>35</v>
      </c>
      <c r="C34" s="29">
        <v>1267222.8799999999</v>
      </c>
      <c r="D34" s="30">
        <v>1230496</v>
      </c>
      <c r="E34" s="44">
        <v>1361924.5</v>
      </c>
      <c r="F34" s="26">
        <v>1392120.5</v>
      </c>
      <c r="G34" s="34">
        <v>1361924.5</v>
      </c>
      <c r="H34" s="30">
        <v>1503323</v>
      </c>
      <c r="I34" s="35">
        <f t="shared" si="3"/>
        <v>-141398.5</v>
      </c>
    </row>
    <row r="35" spans="1:9" s="2" customFormat="1" ht="28.2" customHeight="1" x14ac:dyDescent="0.3">
      <c r="A35" s="15" t="s">
        <v>61</v>
      </c>
      <c r="B35" s="16" t="s">
        <v>36</v>
      </c>
      <c r="C35" s="17"/>
      <c r="D35" s="17"/>
      <c r="E35" s="39"/>
      <c r="F35" s="23"/>
      <c r="G35" s="37"/>
      <c r="H35" s="32"/>
      <c r="I35" s="24"/>
    </row>
    <row r="36" spans="1:9" s="2" customFormat="1" x14ac:dyDescent="0.3">
      <c r="A36" s="51" t="s">
        <v>62</v>
      </c>
      <c r="B36" s="16" t="s">
        <v>37</v>
      </c>
      <c r="C36" s="17"/>
      <c r="D36" s="17"/>
      <c r="E36" s="39"/>
      <c r="F36" s="23"/>
      <c r="G36" s="37"/>
      <c r="H36" s="32"/>
      <c r="I36" s="24"/>
    </row>
    <row r="37" spans="1:9" s="2" customFormat="1" x14ac:dyDescent="0.3">
      <c r="A37" s="51"/>
      <c r="B37" s="16" t="s">
        <v>38</v>
      </c>
      <c r="C37" s="17"/>
      <c r="D37" s="17"/>
      <c r="E37" s="39"/>
      <c r="F37" s="23"/>
      <c r="G37" s="37"/>
      <c r="H37" s="32"/>
      <c r="I37" s="24"/>
    </row>
    <row r="38" spans="1:9" s="2" customFormat="1" ht="27" customHeight="1" x14ac:dyDescent="0.3">
      <c r="A38" s="15" t="s">
        <v>63</v>
      </c>
      <c r="B38" s="16" t="s">
        <v>39</v>
      </c>
      <c r="C38" s="17"/>
      <c r="D38" s="17"/>
      <c r="E38" s="39"/>
      <c r="F38" s="15"/>
      <c r="G38" s="37"/>
      <c r="H38" s="32"/>
      <c r="I38" s="13"/>
    </row>
    <row r="39" spans="1:9" s="2" customFormat="1" ht="27.6" customHeight="1" x14ac:dyDescent="0.3">
      <c r="A39" s="15" t="s">
        <v>64</v>
      </c>
      <c r="B39" s="16" t="s">
        <v>40</v>
      </c>
      <c r="C39" s="17"/>
      <c r="D39" s="17"/>
      <c r="E39" s="39"/>
      <c r="F39" s="15"/>
      <c r="G39" s="37"/>
      <c r="H39" s="32"/>
      <c r="I39" s="13"/>
    </row>
    <row r="40" spans="1:9" s="2" customFormat="1" ht="40.799999999999997" x14ac:dyDescent="0.3">
      <c r="A40" s="15" t="s">
        <v>65</v>
      </c>
      <c r="B40" s="16" t="s">
        <v>41</v>
      </c>
      <c r="C40" s="17"/>
      <c r="D40" s="17"/>
      <c r="E40" s="39"/>
      <c r="F40" s="15"/>
      <c r="G40" s="37"/>
      <c r="H40" s="32"/>
      <c r="I40" s="13"/>
    </row>
    <row r="41" spans="1:9" s="2" customFormat="1" ht="40.799999999999997" x14ac:dyDescent="0.3">
      <c r="A41" s="15" t="s">
        <v>66</v>
      </c>
      <c r="B41" s="16" t="s">
        <v>42</v>
      </c>
      <c r="C41" s="17"/>
      <c r="D41" s="17"/>
      <c r="E41" s="39"/>
      <c r="F41" s="15"/>
      <c r="G41" s="37"/>
      <c r="H41" s="32"/>
      <c r="I41" s="13"/>
    </row>
    <row r="42" spans="1:9" s="2" customFormat="1" x14ac:dyDescent="0.3">
      <c r="A42" s="47" t="s">
        <v>43</v>
      </c>
      <c r="B42" s="47"/>
      <c r="C42" s="47"/>
      <c r="D42" s="47"/>
      <c r="E42" s="47"/>
      <c r="F42" s="47"/>
      <c r="G42" s="47"/>
      <c r="H42" s="47"/>
      <c r="I42" s="47"/>
    </row>
    <row r="43" spans="1:9" s="2" customFormat="1" ht="15.6" customHeight="1" x14ac:dyDescent="0.3">
      <c r="A43" s="51"/>
      <c r="B43" s="14"/>
      <c r="C43" s="13" t="s">
        <v>9</v>
      </c>
      <c r="D43" s="31" t="s">
        <v>44</v>
      </c>
      <c r="E43" s="43" t="s">
        <v>44</v>
      </c>
      <c r="F43" s="13" t="s">
        <v>44</v>
      </c>
      <c r="G43" s="38" t="s">
        <v>9</v>
      </c>
      <c r="H43" s="47" t="s">
        <v>7</v>
      </c>
      <c r="I43" s="47" t="s">
        <v>8</v>
      </c>
    </row>
    <row r="44" spans="1:9" s="2" customFormat="1" ht="15.6" customHeight="1" x14ac:dyDescent="0.3">
      <c r="A44" s="51"/>
      <c r="B44" s="14" t="s">
        <v>3</v>
      </c>
      <c r="C44" s="13" t="s">
        <v>10</v>
      </c>
      <c r="D44" s="31" t="s">
        <v>45</v>
      </c>
      <c r="E44" s="43" t="s">
        <v>46</v>
      </c>
      <c r="F44" s="13" t="s">
        <v>47</v>
      </c>
      <c r="G44" s="38" t="s">
        <v>4</v>
      </c>
      <c r="H44" s="47"/>
      <c r="I44" s="47"/>
    </row>
    <row r="45" spans="1:9" s="2" customFormat="1" x14ac:dyDescent="0.3">
      <c r="A45" s="51"/>
      <c r="B45" s="14"/>
      <c r="C45" s="15"/>
      <c r="D45" s="32"/>
      <c r="E45" s="39"/>
      <c r="F45" s="15"/>
      <c r="G45" s="38" t="s">
        <v>5</v>
      </c>
      <c r="H45" s="47"/>
      <c r="I45" s="47"/>
    </row>
    <row r="46" spans="1:9" s="2" customFormat="1" ht="25.8" customHeight="1" x14ac:dyDescent="0.3">
      <c r="A46" s="51"/>
      <c r="B46" s="19"/>
      <c r="C46" s="15"/>
      <c r="D46" s="32"/>
      <c r="E46" s="39"/>
      <c r="F46" s="15"/>
      <c r="G46" s="38" t="s">
        <v>6</v>
      </c>
      <c r="H46" s="47"/>
      <c r="I46" s="47"/>
    </row>
    <row r="47" spans="1:9" s="2" customFormat="1" ht="27" customHeight="1" x14ac:dyDescent="0.3">
      <c r="A47" s="15" t="s">
        <v>67</v>
      </c>
      <c r="B47" s="20" t="s">
        <v>48</v>
      </c>
      <c r="C47" s="18">
        <f>160293.44-C50</f>
        <v>118395.54000000001</v>
      </c>
      <c r="D47" s="30">
        <f>161117.11-D48-D49-D50</f>
        <v>129818.18</v>
      </c>
      <c r="E47" s="44">
        <f>166775.13-E50-E48</f>
        <v>115274.08</v>
      </c>
      <c r="F47" s="18"/>
      <c r="G47" s="48">
        <v>474646.82</v>
      </c>
      <c r="H47" s="46">
        <f>56000*9</f>
        <v>504000</v>
      </c>
      <c r="I47" s="46">
        <f>(C47+C48+C49+C50+D47+D48+D49+D50+E47+E48+E49+E50)-H47</f>
        <v>-15814.320000000007</v>
      </c>
    </row>
    <row r="48" spans="1:9" s="2" customFormat="1" ht="30" customHeight="1" x14ac:dyDescent="0.3">
      <c r="A48" s="15" t="s">
        <v>68</v>
      </c>
      <c r="B48" s="20" t="s">
        <v>49</v>
      </c>
      <c r="C48" s="18"/>
      <c r="D48" s="30"/>
      <c r="E48" s="44">
        <v>15481.45</v>
      </c>
      <c r="F48" s="18"/>
      <c r="G48" s="48"/>
      <c r="H48" s="46"/>
      <c r="I48" s="46"/>
    </row>
    <row r="49" spans="1:9" s="2" customFormat="1" ht="40.799999999999997" x14ac:dyDescent="0.3">
      <c r="A49" s="15" t="s">
        <v>69</v>
      </c>
      <c r="B49" s="20" t="s">
        <v>50</v>
      </c>
      <c r="C49" s="18"/>
      <c r="D49" s="30"/>
      <c r="E49" s="44"/>
      <c r="F49" s="18"/>
      <c r="G49" s="48"/>
      <c r="H49" s="46"/>
      <c r="I49" s="46"/>
    </row>
    <row r="50" spans="1:9" s="2" customFormat="1" ht="40.799999999999997" x14ac:dyDescent="0.3">
      <c r="A50" s="15" t="s">
        <v>70</v>
      </c>
      <c r="B50" s="20" t="s">
        <v>51</v>
      </c>
      <c r="C50" s="18">
        <f>1693.92+9320.55+5592.33+16787.9+8503.2</f>
        <v>41897.899999999994</v>
      </c>
      <c r="D50" s="30">
        <v>31298.93</v>
      </c>
      <c r="E50" s="44">
        <f>36019.6</f>
        <v>36019.599999999999</v>
      </c>
      <c r="F50" s="18"/>
      <c r="G50" s="48"/>
      <c r="H50" s="46"/>
      <c r="I50" s="46"/>
    </row>
    <row r="51" spans="1:9" ht="17.399999999999999" x14ac:dyDescent="0.3">
      <c r="A51" s="7"/>
    </row>
    <row r="52" spans="1:9" ht="17.399999999999999" x14ac:dyDescent="0.3">
      <c r="A52" s="7"/>
      <c r="D52" s="8" t="s">
        <v>89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2025-11-10T15:06:19Z</dcterms:modified>
</cp:coreProperties>
</file>